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c\Documents\Ag Stats\Website\"/>
    </mc:Choice>
  </mc:AlternateContent>
  <xr:revisionPtr revIDLastSave="0" documentId="13_ncr:1_{370D2247-9008-4295-AF35-B63DB9B1DB88}" xr6:coauthVersionLast="47" xr6:coauthVersionMax="47" xr10:uidLastSave="{00000000-0000-0000-0000-000000000000}"/>
  <bookViews>
    <workbookView xWindow="28680" yWindow="-120" windowWidth="29040" windowHeight="15840" xr2:uid="{3258C494-570E-4748-B181-BC10DE071054}"/>
  </bookViews>
  <sheets>
    <sheet name="DCF Analysi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0" i="1" l="1"/>
  <c r="H50" i="1"/>
  <c r="B13" i="1"/>
  <c r="N18" i="1" s="1"/>
  <c r="F18" i="1"/>
  <c r="F19" i="1" l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K18" i="1"/>
  <c r="K19" i="1" s="1"/>
  <c r="K20" i="1" s="1"/>
  <c r="F47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C18" i="1"/>
  <c r="C19" i="1" s="1"/>
  <c r="D18" i="1" l="1"/>
  <c r="L18" i="1"/>
  <c r="M18" i="1" s="1"/>
  <c r="P18" i="1" s="1"/>
  <c r="C20" i="1"/>
  <c r="D19" i="1"/>
  <c r="E19" i="1" s="1"/>
  <c r="L19" i="1"/>
  <c r="L20" i="1"/>
  <c r="K21" i="1"/>
  <c r="M20" i="1" l="1"/>
  <c r="P20" i="1" s="1"/>
  <c r="M19" i="1"/>
  <c r="P19" i="1" s="1"/>
  <c r="O18" i="1"/>
  <c r="E18" i="1"/>
  <c r="H18" i="1" s="1"/>
  <c r="O19" i="1"/>
  <c r="G19" i="1"/>
  <c r="H19" i="1"/>
  <c r="C21" i="1"/>
  <c r="D20" i="1"/>
  <c r="E20" i="1" s="1"/>
  <c r="L21" i="1"/>
  <c r="K22" i="1"/>
  <c r="O20" i="1"/>
  <c r="M21" i="1" l="1"/>
  <c r="P21" i="1" s="1"/>
  <c r="G18" i="1"/>
  <c r="G20" i="1"/>
  <c r="H20" i="1"/>
  <c r="C22" i="1"/>
  <c r="D21" i="1"/>
  <c r="E21" i="1" s="1"/>
  <c r="L22" i="1"/>
  <c r="K23" i="1"/>
  <c r="O21" i="1"/>
  <c r="M22" i="1" l="1"/>
  <c r="P22" i="1" s="1"/>
  <c r="G21" i="1"/>
  <c r="H21" i="1"/>
  <c r="C23" i="1"/>
  <c r="D22" i="1"/>
  <c r="E22" i="1" s="1"/>
  <c r="L23" i="1"/>
  <c r="K24" i="1"/>
  <c r="M23" i="1" l="1"/>
  <c r="P23" i="1" s="1"/>
  <c r="O22" i="1"/>
  <c r="H22" i="1"/>
  <c r="G22" i="1"/>
  <c r="C24" i="1"/>
  <c r="D23" i="1"/>
  <c r="E23" i="1" s="1"/>
  <c r="L24" i="1"/>
  <c r="K25" i="1"/>
  <c r="O23" i="1"/>
  <c r="M24" i="1" l="1"/>
  <c r="P24" i="1" s="1"/>
  <c r="H23" i="1"/>
  <c r="G23" i="1"/>
  <c r="C25" i="1"/>
  <c r="D24" i="1"/>
  <c r="E24" i="1" s="1"/>
  <c r="L25" i="1"/>
  <c r="K26" i="1"/>
  <c r="M25" i="1" l="1"/>
  <c r="P25" i="1" s="1"/>
  <c r="O24" i="1"/>
  <c r="H24" i="1"/>
  <c r="G24" i="1"/>
  <c r="C26" i="1"/>
  <c r="D25" i="1"/>
  <c r="E25" i="1" s="1"/>
  <c r="L26" i="1"/>
  <c r="K27" i="1"/>
  <c r="M26" i="1" l="1"/>
  <c r="P26" i="1" s="1"/>
  <c r="O25" i="1"/>
  <c r="H25" i="1"/>
  <c r="G25" i="1"/>
  <c r="C27" i="1"/>
  <c r="D26" i="1"/>
  <c r="E26" i="1" s="1"/>
  <c r="K28" i="1"/>
  <c r="L27" i="1"/>
  <c r="O26" i="1"/>
  <c r="M27" i="1" l="1"/>
  <c r="P27" i="1" s="1"/>
  <c r="G26" i="1"/>
  <c r="H26" i="1"/>
  <c r="C28" i="1"/>
  <c r="D27" i="1"/>
  <c r="E27" i="1" s="1"/>
  <c r="O27" i="1"/>
  <c r="L28" i="1"/>
  <c r="K29" i="1"/>
  <c r="P28" i="1" l="1"/>
  <c r="M28" i="1"/>
  <c r="G27" i="1"/>
  <c r="H27" i="1"/>
  <c r="C29" i="1"/>
  <c r="D28" i="1"/>
  <c r="E28" i="1" s="1"/>
  <c r="L29" i="1"/>
  <c r="K30" i="1"/>
  <c r="O28" i="1"/>
  <c r="M29" i="1" l="1"/>
  <c r="P29" i="1" s="1"/>
  <c r="C30" i="1"/>
  <c r="D29" i="1"/>
  <c r="E29" i="1" s="1"/>
  <c r="G28" i="1"/>
  <c r="H28" i="1"/>
  <c r="L30" i="1"/>
  <c r="K31" i="1"/>
  <c r="M30" i="1" l="1"/>
  <c r="P30" i="1" s="1"/>
  <c r="O29" i="1"/>
  <c r="G29" i="1"/>
  <c r="H29" i="1"/>
  <c r="C31" i="1"/>
  <c r="D30" i="1"/>
  <c r="E30" i="1" s="1"/>
  <c r="K32" i="1"/>
  <c r="L31" i="1"/>
  <c r="O30" i="1" l="1"/>
  <c r="M31" i="1"/>
  <c r="P31" i="1" s="1"/>
  <c r="G30" i="1"/>
  <c r="H30" i="1"/>
  <c r="C32" i="1"/>
  <c r="D31" i="1"/>
  <c r="E31" i="1" s="1"/>
  <c r="O31" i="1"/>
  <c r="L32" i="1"/>
  <c r="M32" i="1" s="1"/>
  <c r="K33" i="1"/>
  <c r="C33" i="1" l="1"/>
  <c r="D32" i="1"/>
  <c r="E32" i="1" s="1"/>
  <c r="G31" i="1"/>
  <c r="H31" i="1"/>
  <c r="P32" i="1"/>
  <c r="O32" i="1"/>
  <c r="L33" i="1"/>
  <c r="M33" i="1" s="1"/>
  <c r="K34" i="1"/>
  <c r="G32" i="1" l="1"/>
  <c r="H32" i="1"/>
  <c r="C34" i="1"/>
  <c r="D33" i="1"/>
  <c r="E33" i="1" s="1"/>
  <c r="L34" i="1"/>
  <c r="M34" i="1" s="1"/>
  <c r="K35" i="1"/>
  <c r="P33" i="1"/>
  <c r="O33" i="1"/>
  <c r="H33" i="1" l="1"/>
  <c r="G33" i="1"/>
  <c r="C35" i="1"/>
  <c r="D34" i="1"/>
  <c r="E34" i="1" s="1"/>
  <c r="L35" i="1"/>
  <c r="M35" i="1" s="1"/>
  <c r="K36" i="1"/>
  <c r="P34" i="1"/>
  <c r="O34" i="1"/>
  <c r="C36" i="1" l="1"/>
  <c r="D35" i="1"/>
  <c r="E35" i="1" s="1"/>
  <c r="G34" i="1"/>
  <c r="H34" i="1"/>
  <c r="L36" i="1"/>
  <c r="M36" i="1" s="1"/>
  <c r="K37" i="1"/>
  <c r="P35" i="1"/>
  <c r="O35" i="1"/>
  <c r="G35" i="1" l="1"/>
  <c r="H35" i="1"/>
  <c r="C37" i="1"/>
  <c r="D36" i="1"/>
  <c r="E36" i="1" s="1"/>
  <c r="L37" i="1"/>
  <c r="M37" i="1" s="1"/>
  <c r="K38" i="1"/>
  <c r="P36" i="1"/>
  <c r="O36" i="1"/>
  <c r="C38" i="1" l="1"/>
  <c r="D37" i="1"/>
  <c r="E37" i="1" s="1"/>
  <c r="G36" i="1"/>
  <c r="H36" i="1"/>
  <c r="L38" i="1"/>
  <c r="M38" i="1" s="1"/>
  <c r="K39" i="1"/>
  <c r="P37" i="1"/>
  <c r="O37" i="1"/>
  <c r="G37" i="1" l="1"/>
  <c r="H37" i="1"/>
  <c r="C39" i="1"/>
  <c r="D38" i="1"/>
  <c r="E38" i="1" s="1"/>
  <c r="K40" i="1"/>
  <c r="L39" i="1"/>
  <c r="M39" i="1" s="1"/>
  <c r="P38" i="1"/>
  <c r="O38" i="1"/>
  <c r="H38" i="1" l="1"/>
  <c r="G38" i="1"/>
  <c r="C40" i="1"/>
  <c r="D39" i="1"/>
  <c r="E39" i="1" s="1"/>
  <c r="P39" i="1"/>
  <c r="O39" i="1"/>
  <c r="L40" i="1"/>
  <c r="M40" i="1" s="1"/>
  <c r="K41" i="1"/>
  <c r="H39" i="1" l="1"/>
  <c r="G39" i="1"/>
  <c r="C41" i="1"/>
  <c r="D40" i="1"/>
  <c r="E40" i="1" s="1"/>
  <c r="L41" i="1"/>
  <c r="M41" i="1" s="1"/>
  <c r="K42" i="1"/>
  <c r="P40" i="1"/>
  <c r="O40" i="1"/>
  <c r="G40" i="1" l="1"/>
  <c r="H40" i="1"/>
  <c r="C42" i="1"/>
  <c r="D41" i="1"/>
  <c r="E41" i="1" s="1"/>
  <c r="L42" i="1"/>
  <c r="M42" i="1" s="1"/>
  <c r="K43" i="1"/>
  <c r="P41" i="1"/>
  <c r="O41" i="1"/>
  <c r="C43" i="1" l="1"/>
  <c r="D42" i="1"/>
  <c r="E42" i="1" s="1"/>
  <c r="H41" i="1"/>
  <c r="G41" i="1"/>
  <c r="L43" i="1"/>
  <c r="M43" i="1" s="1"/>
  <c r="K44" i="1"/>
  <c r="P42" i="1"/>
  <c r="O42" i="1"/>
  <c r="G42" i="1" l="1"/>
  <c r="H42" i="1"/>
  <c r="C44" i="1"/>
  <c r="D43" i="1"/>
  <c r="E43" i="1" s="1"/>
  <c r="L44" i="1"/>
  <c r="M44" i="1" s="1"/>
  <c r="K45" i="1"/>
  <c r="P43" i="1"/>
  <c r="O43" i="1"/>
  <c r="G43" i="1" l="1"/>
  <c r="H43" i="1"/>
  <c r="C45" i="1"/>
  <c r="D44" i="1"/>
  <c r="E44" i="1" s="1"/>
  <c r="L45" i="1"/>
  <c r="M45" i="1" s="1"/>
  <c r="K46" i="1"/>
  <c r="P44" i="1"/>
  <c r="O44" i="1"/>
  <c r="G44" i="1" l="1"/>
  <c r="H44" i="1"/>
  <c r="C46" i="1"/>
  <c r="D45" i="1"/>
  <c r="E45" i="1" s="1"/>
  <c r="L46" i="1"/>
  <c r="M46" i="1" s="1"/>
  <c r="K47" i="1"/>
  <c r="L47" i="1" s="1"/>
  <c r="M47" i="1" s="1"/>
  <c r="P45" i="1"/>
  <c r="O45" i="1"/>
  <c r="G45" i="1" l="1"/>
  <c r="H45" i="1"/>
  <c r="C47" i="1"/>
  <c r="D47" i="1" s="1"/>
  <c r="E47" i="1" s="1"/>
  <c r="D46" i="1"/>
  <c r="E46" i="1" s="1"/>
  <c r="P47" i="1"/>
  <c r="O47" i="1"/>
  <c r="P46" i="1"/>
  <c r="O46" i="1"/>
  <c r="H46" i="1" l="1"/>
  <c r="G46" i="1"/>
  <c r="H47" i="1"/>
  <c r="G47" i="1"/>
  <c r="G48" i="1" s="1"/>
  <c r="O48" i="1"/>
  <c r="P48" i="1"/>
  <c r="H48" i="1" l="1"/>
</calcChain>
</file>

<file path=xl/sharedStrings.xml><?xml version="1.0" encoding="utf-8"?>
<sst xmlns="http://schemas.openxmlformats.org/spreadsheetml/2006/main" count="40" uniqueCount="31">
  <si>
    <t>Assumptions</t>
  </si>
  <si>
    <t>Acres</t>
  </si>
  <si>
    <t>Starting Cash Rent</t>
  </si>
  <si>
    <t>Cash Rent Increases</t>
  </si>
  <si>
    <t>Expected hold</t>
  </si>
  <si>
    <t>Expected initial income</t>
  </si>
  <si>
    <t>Taxes</t>
  </si>
  <si>
    <t>Discount rate of 7%</t>
  </si>
  <si>
    <t>$100/acre</t>
  </si>
  <si>
    <t>30 Years</t>
  </si>
  <si>
    <t>Year</t>
  </si>
  <si>
    <t>Cash Rent</t>
  </si>
  <si>
    <t>Income</t>
  </si>
  <si>
    <t>Discount Rate</t>
  </si>
  <si>
    <t>Discounted Income</t>
  </si>
  <si>
    <t>$10 a year</t>
  </si>
  <si>
    <t xml:space="preserve">Appreciation in Land </t>
  </si>
  <si>
    <t>Adjsuted Discount Rate</t>
  </si>
  <si>
    <t>Adjusted discount rate</t>
  </si>
  <si>
    <t>Standard Discount Rate</t>
  </si>
  <si>
    <t>Discouted Cashflows with Appreciation of an Asset</t>
  </si>
  <si>
    <t>County,State</t>
  </si>
  <si>
    <t>Cass County, Missouri</t>
  </si>
  <si>
    <t>Avg Missouri Price/Acre</t>
  </si>
  <si>
    <t>Initial Investment</t>
  </si>
  <si>
    <t xml:space="preserve">At $4500 per acre this is land is slightly over-valued. When purshasing assets, its important to buy not at price but below. Similarly to valuing a stock, we can use the discount cashflow method to find the present value of the land today. While this asset is reasonably priced I would hope to negotiate down. </t>
  </si>
  <si>
    <t>Adjusting for appreciation of the land</t>
  </si>
  <si>
    <t>Inflation rate</t>
  </si>
  <si>
    <t>Value the land at $242k for a 30 year investment</t>
  </si>
  <si>
    <t>Price Per Acre</t>
  </si>
  <si>
    <t>Value the land at $798k for a 30 year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</si>
</sst>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9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4" borderId="7" xfId="0" applyFont="1" applyFill="1" applyBorder="1"/>
    <xf numFmtId="0" fontId="0" fillId="4" borderId="9" xfId="0" applyFont="1" applyFill="1" applyBorder="1"/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6" fontId="0" fillId="3" borderId="6" xfId="0" applyNumberFormat="1" applyFill="1" applyBorder="1" applyAlignment="1">
      <alignment horizontal="center"/>
    </xf>
    <xf numFmtId="6" fontId="0" fillId="3" borderId="8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44" fontId="0" fillId="0" borderId="0" xfId="0" applyNumberFormat="1"/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44" fontId="0" fillId="0" borderId="0" xfId="1" applyFont="1" applyBorder="1"/>
    <xf numFmtId="44" fontId="0" fillId="0" borderId="0" xfId="0" applyNumberFormat="1" applyBorder="1"/>
    <xf numFmtId="2" fontId="0" fillId="0" borderId="0" xfId="0" applyNumberFormat="1" applyBorder="1"/>
    <xf numFmtId="44" fontId="0" fillId="0" borderId="5" xfId="0" applyNumberFormat="1" applyBorder="1"/>
    <xf numFmtId="0" fontId="0" fillId="6" borderId="15" xfId="0" applyFill="1" applyBorder="1"/>
    <xf numFmtId="0" fontId="0" fillId="6" borderId="16" xfId="0" applyFill="1" applyBorder="1"/>
    <xf numFmtId="44" fontId="0" fillId="6" borderId="16" xfId="0" applyNumberFormat="1" applyFill="1" applyBorder="1"/>
    <xf numFmtId="44" fontId="0" fillId="6" borderId="17" xfId="0" applyNumberFormat="1" applyFill="1" applyBorder="1"/>
    <xf numFmtId="9" fontId="0" fillId="3" borderId="6" xfId="0" applyNumberFormat="1" applyFill="1" applyBorder="1" applyAlignment="1">
      <alignment horizontal="center"/>
    </xf>
    <xf numFmtId="9" fontId="0" fillId="3" borderId="8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9" fontId="0" fillId="0" borderId="0" xfId="0" applyNumberFormat="1" applyBorder="1"/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0" fillId="9" borderId="0" xfId="0" applyFill="1" applyAlignment="1">
      <alignment horizontal="center" vertical="center" wrapText="1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</xdr:row>
      <xdr:rowOff>47625</xdr:rowOff>
    </xdr:from>
    <xdr:to>
      <xdr:col>13</xdr:col>
      <xdr:colOff>1085850</xdr:colOff>
      <xdr:row>6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6D14F7-BB18-4F5B-897D-A9E0A49B4D95}"/>
            </a:ext>
          </a:extLst>
        </xdr:cNvPr>
        <xdr:cNvSpPr txBox="1"/>
      </xdr:nvSpPr>
      <xdr:spPr>
        <a:xfrm>
          <a:off x="4495800" y="238125"/>
          <a:ext cx="6800850" cy="923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0" i="1" baseline="0">
              <a:solidFill>
                <a:schemeClr val="accent6">
                  <a:lumMod val="50000"/>
                </a:schemeClr>
              </a:solidFill>
              <a:latin typeface="Adobe Fan Heiti Std B" panose="020B0700000000000000" pitchFamily="34" charset="-128"/>
              <a:ea typeface="Adobe Fan Heiti Std B" panose="020B0700000000000000" pitchFamily="34" charset="-128"/>
            </a:rPr>
            <a:t>Valuing farmland based on Discounted Cash Flows</a:t>
          </a:r>
        </a:p>
      </xdr:txBody>
    </xdr:sp>
    <xdr:clientData/>
  </xdr:twoCellAnchor>
  <xdr:twoCellAnchor editAs="oneCell">
    <xdr:from>
      <xdr:col>12</xdr:col>
      <xdr:colOff>742950</xdr:colOff>
      <xdr:row>1</xdr:row>
      <xdr:rowOff>66675</xdr:rowOff>
    </xdr:from>
    <xdr:to>
      <xdr:col>13</xdr:col>
      <xdr:colOff>990600</xdr:colOff>
      <xdr:row>5</xdr:row>
      <xdr:rowOff>172283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DCAC68-743A-49B1-A546-B974E518C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2225" y="257175"/>
          <a:ext cx="1019175" cy="867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4D00A-552C-4BD4-B027-B3C4E7DEE4E8}">
  <dimension ref="A1:P55"/>
  <sheetViews>
    <sheetView tabSelected="1" topLeftCell="A13" workbookViewId="0">
      <selection activeCell="A36" sqref="A36"/>
    </sheetView>
  </sheetViews>
  <sheetFormatPr defaultRowHeight="15" x14ac:dyDescent="0.25"/>
  <cols>
    <col min="1" max="1" width="22.140625" bestFit="1" customWidth="1"/>
    <col min="2" max="2" width="6.140625" bestFit="1" customWidth="1"/>
    <col min="3" max="3" width="10.5703125" bestFit="1" customWidth="1"/>
    <col min="4" max="5" width="11.5703125" bestFit="1" customWidth="1"/>
    <col min="6" max="6" width="13.28515625" bestFit="1" customWidth="1"/>
    <col min="7" max="7" width="12.5703125" bestFit="1" customWidth="1"/>
    <col min="8" max="8" width="18.28515625" bestFit="1" customWidth="1"/>
    <col min="9" max="9" width="9.28515625" customWidth="1"/>
    <col min="10" max="10" width="4.85546875" bestFit="1" customWidth="1"/>
    <col min="11" max="11" width="9.7109375" bestFit="1" customWidth="1"/>
    <col min="12" max="13" width="11.5703125" bestFit="1" customWidth="1"/>
    <col min="14" max="14" width="22" bestFit="1" customWidth="1"/>
    <col min="15" max="15" width="12.5703125" bestFit="1" customWidth="1"/>
    <col min="16" max="16" width="18.28515625" bestFit="1" customWidth="1"/>
  </cols>
  <sheetData>
    <row r="1" spans="1:16" x14ac:dyDescent="0.25">
      <c r="A1" s="9" t="s">
        <v>0</v>
      </c>
      <c r="B1" s="10"/>
      <c r="C1" s="10"/>
      <c r="D1" s="10"/>
      <c r="E1" s="11"/>
    </row>
    <row r="2" spans="1:16" x14ac:dyDescent="0.25">
      <c r="A2" s="1" t="s">
        <v>21</v>
      </c>
      <c r="B2" s="3" t="s">
        <v>22</v>
      </c>
      <c r="C2" s="3"/>
      <c r="D2" s="3"/>
      <c r="E2" s="4"/>
    </row>
    <row r="3" spans="1:16" x14ac:dyDescent="0.25">
      <c r="A3" s="1" t="s">
        <v>23</v>
      </c>
      <c r="B3" s="5">
        <v>4900</v>
      </c>
      <c r="C3" s="3"/>
      <c r="D3" s="3"/>
      <c r="E3" s="4"/>
    </row>
    <row r="4" spans="1:16" x14ac:dyDescent="0.25">
      <c r="A4" s="1" t="s">
        <v>24</v>
      </c>
      <c r="B4" s="5">
        <v>490000</v>
      </c>
      <c r="C4" s="5"/>
      <c r="D4" s="5"/>
      <c r="E4" s="6"/>
    </row>
    <row r="5" spans="1:16" x14ac:dyDescent="0.25">
      <c r="A5" s="1" t="s">
        <v>1</v>
      </c>
      <c r="B5" s="3">
        <v>100</v>
      </c>
      <c r="C5" s="3"/>
      <c r="D5" s="3"/>
      <c r="E5" s="4"/>
    </row>
    <row r="6" spans="1:16" x14ac:dyDescent="0.25">
      <c r="A6" s="1" t="s">
        <v>16</v>
      </c>
      <c r="B6" s="7">
        <v>7.4999999999999997E-2</v>
      </c>
      <c r="C6" s="7"/>
      <c r="D6" s="7"/>
      <c r="E6" s="8"/>
    </row>
    <row r="7" spans="1:16" x14ac:dyDescent="0.25">
      <c r="A7" s="1" t="s">
        <v>2</v>
      </c>
      <c r="B7" s="3" t="s">
        <v>8</v>
      </c>
      <c r="C7" s="3"/>
      <c r="D7" s="3"/>
      <c r="E7" s="4"/>
    </row>
    <row r="8" spans="1:16" x14ac:dyDescent="0.25">
      <c r="A8" s="1" t="s">
        <v>3</v>
      </c>
      <c r="B8" s="3" t="s">
        <v>15</v>
      </c>
      <c r="C8" s="3"/>
      <c r="D8" s="3"/>
      <c r="E8" s="4"/>
    </row>
    <row r="9" spans="1:16" x14ac:dyDescent="0.25">
      <c r="A9" s="1" t="s">
        <v>4</v>
      </c>
      <c r="B9" s="3" t="s">
        <v>9</v>
      </c>
      <c r="C9" s="3"/>
      <c r="D9" s="3"/>
      <c r="E9" s="4"/>
    </row>
    <row r="10" spans="1:16" x14ac:dyDescent="0.25">
      <c r="A10" s="1" t="s">
        <v>5</v>
      </c>
      <c r="B10" s="5">
        <v>10000</v>
      </c>
      <c r="C10" s="5"/>
      <c r="D10" s="5"/>
      <c r="E10" s="6"/>
    </row>
    <row r="11" spans="1:16" x14ac:dyDescent="0.25">
      <c r="A11" s="1" t="s">
        <v>6</v>
      </c>
      <c r="B11" s="7">
        <v>1.0699999999999999E-2</v>
      </c>
      <c r="C11" s="7"/>
      <c r="D11" s="7"/>
      <c r="E11" s="8"/>
    </row>
    <row r="12" spans="1:16" x14ac:dyDescent="0.25">
      <c r="A12" s="1" t="s">
        <v>7</v>
      </c>
      <c r="B12" s="27">
        <v>7.0000000000000007E-2</v>
      </c>
      <c r="C12" s="27"/>
      <c r="D12" s="27"/>
      <c r="E12" s="28"/>
      <c r="F12" s="37" t="s">
        <v>27</v>
      </c>
    </row>
    <row r="13" spans="1:16" ht="15.75" thickBot="1" x14ac:dyDescent="0.3">
      <c r="A13" s="2" t="s">
        <v>18</v>
      </c>
      <c r="B13" s="29">
        <f>B12-B6</f>
        <v>-4.9999999999999906E-3</v>
      </c>
      <c r="C13" s="29"/>
      <c r="D13" s="29"/>
      <c r="E13" s="30"/>
      <c r="F13" s="37" t="s">
        <v>26</v>
      </c>
    </row>
    <row r="14" spans="1:16" ht="15.75" thickBot="1" x14ac:dyDescent="0.3"/>
    <row r="15" spans="1:16" ht="15.75" thickBot="1" x14ac:dyDescent="0.3">
      <c r="B15" s="32" t="s">
        <v>19</v>
      </c>
      <c r="C15" s="33"/>
      <c r="D15" s="33"/>
      <c r="E15" s="33"/>
      <c r="F15" s="33"/>
      <c r="G15" s="33"/>
      <c r="H15" s="34"/>
      <c r="J15" s="32" t="s">
        <v>20</v>
      </c>
      <c r="K15" s="33"/>
      <c r="L15" s="33"/>
      <c r="M15" s="33"/>
      <c r="N15" s="33"/>
      <c r="O15" s="33"/>
      <c r="P15" s="34"/>
    </row>
    <row r="16" spans="1:16" x14ac:dyDescent="0.25">
      <c r="B16" s="13" t="s">
        <v>10</v>
      </c>
      <c r="C16" s="14" t="s">
        <v>11</v>
      </c>
      <c r="D16" s="14" t="s">
        <v>12</v>
      </c>
      <c r="E16" s="14" t="s">
        <v>6</v>
      </c>
      <c r="F16" s="14" t="s">
        <v>13</v>
      </c>
      <c r="G16" s="14" t="s">
        <v>12</v>
      </c>
      <c r="H16" s="15" t="s">
        <v>14</v>
      </c>
      <c r="J16" s="13" t="s">
        <v>10</v>
      </c>
      <c r="K16" s="14" t="s">
        <v>11</v>
      </c>
      <c r="L16" s="14" t="s">
        <v>12</v>
      </c>
      <c r="M16" s="14" t="s">
        <v>6</v>
      </c>
      <c r="N16" s="14" t="s">
        <v>17</v>
      </c>
      <c r="O16" s="14" t="s">
        <v>12</v>
      </c>
      <c r="P16" s="15" t="s">
        <v>14</v>
      </c>
    </row>
    <row r="17" spans="2:16" x14ac:dyDescent="0.25">
      <c r="B17" s="16">
        <v>0</v>
      </c>
      <c r="C17" s="17"/>
      <c r="D17" s="17"/>
      <c r="E17" s="17"/>
      <c r="F17" s="17"/>
      <c r="G17" s="17"/>
      <c r="H17" s="18"/>
      <c r="J17" s="16">
        <v>0</v>
      </c>
      <c r="K17" s="17"/>
      <c r="L17" s="17"/>
      <c r="M17" s="17"/>
      <c r="N17" s="17"/>
      <c r="O17" s="17"/>
      <c r="P17" s="18"/>
    </row>
    <row r="18" spans="2:16" x14ac:dyDescent="0.25">
      <c r="B18" s="16">
        <v>1</v>
      </c>
      <c r="C18" s="19">
        <f>100</f>
        <v>100</v>
      </c>
      <c r="D18" s="20">
        <f>C18*$B$5</f>
        <v>10000</v>
      </c>
      <c r="E18" s="20">
        <f>D18*(1-$B$11)</f>
        <v>9893</v>
      </c>
      <c r="F18" s="21">
        <f>(1+$B$12)^B18</f>
        <v>1.07</v>
      </c>
      <c r="G18" s="20">
        <f>E18</f>
        <v>9893</v>
      </c>
      <c r="H18" s="22">
        <f>E18/F18</f>
        <v>9245.7943925233631</v>
      </c>
      <c r="J18" s="16">
        <v>1</v>
      </c>
      <c r="K18" s="19">
        <f>100</f>
        <v>100</v>
      </c>
      <c r="L18" s="20">
        <f>K18*$B$5</f>
        <v>10000</v>
      </c>
      <c r="M18" s="20">
        <f>L18*(1-B11)</f>
        <v>9893</v>
      </c>
      <c r="N18" s="31">
        <f>(1+$B$13)^J18</f>
        <v>0.995</v>
      </c>
      <c r="O18" s="20">
        <f>M18</f>
        <v>9893</v>
      </c>
      <c r="P18" s="22">
        <f>M18/N18</f>
        <v>9942.7135678391969</v>
      </c>
    </row>
    <row r="19" spans="2:16" x14ac:dyDescent="0.25">
      <c r="B19" s="16">
        <v>2</v>
      </c>
      <c r="C19" s="19">
        <f>C18+10</f>
        <v>110</v>
      </c>
      <c r="D19" s="20">
        <f>C19*$B$5</f>
        <v>11000</v>
      </c>
      <c r="E19" s="20">
        <f>D19*(1-$B$11)</f>
        <v>10882.3</v>
      </c>
      <c r="F19" s="21">
        <f>(1+$B$12)^B19</f>
        <v>1.1449</v>
      </c>
      <c r="G19" s="20">
        <f>E19</f>
        <v>10882.3</v>
      </c>
      <c r="H19" s="22">
        <f>E19/F19</f>
        <v>9505.0222726875709</v>
      </c>
      <c r="J19" s="16">
        <v>2</v>
      </c>
      <c r="K19" s="19">
        <f>K18+10</f>
        <v>110</v>
      </c>
      <c r="L19" s="20">
        <f t="shared" ref="L19:L47" si="0">K19*$B$5</f>
        <v>11000</v>
      </c>
      <c r="M19" s="20">
        <f>L19*(1-$B$11)</f>
        <v>10882.3</v>
      </c>
      <c r="N19" s="31">
        <f>(1+$B$13)^J19</f>
        <v>0.99002500000000004</v>
      </c>
      <c r="O19" s="20">
        <f t="shared" ref="O19:O47" si="1">M19</f>
        <v>10882.3</v>
      </c>
      <c r="P19" s="22">
        <f t="shared" ref="P19:P31" si="2">M19/N19</f>
        <v>10991.944647862427</v>
      </c>
    </row>
    <row r="20" spans="2:16" x14ac:dyDescent="0.25">
      <c r="B20" s="16">
        <v>3</v>
      </c>
      <c r="C20" s="19">
        <f t="shared" ref="C20:C47" si="3">C19+10</f>
        <v>120</v>
      </c>
      <c r="D20" s="20">
        <f>C20*$B$5</f>
        <v>12000</v>
      </c>
      <c r="E20" s="20">
        <f>D20*(1-$B$11)</f>
        <v>11871.6</v>
      </c>
      <c r="F20" s="21">
        <f>(1+$B$12)^B20</f>
        <v>1.2250430000000001</v>
      </c>
      <c r="G20" s="20">
        <f>E20</f>
        <v>11871.6</v>
      </c>
      <c r="H20" s="22">
        <f>E20/F20</f>
        <v>9690.7618752974377</v>
      </c>
      <c r="J20" s="16">
        <v>3</v>
      </c>
      <c r="K20" s="19">
        <f t="shared" ref="K20:K47" si="4">K19+10</f>
        <v>120</v>
      </c>
      <c r="L20" s="20">
        <f t="shared" si="0"/>
        <v>12000</v>
      </c>
      <c r="M20" s="20">
        <f t="shared" ref="M20:M47" si="5">L20*(1-$B$11)</f>
        <v>11871.6</v>
      </c>
      <c r="N20" s="31">
        <f t="shared" ref="N20:N47" si="6">(1+$B$13)^J20</f>
        <v>0.98507487500000002</v>
      </c>
      <c r="O20" s="20">
        <f t="shared" si="1"/>
        <v>11871.6</v>
      </c>
      <c r="P20" s="22">
        <f t="shared" si="2"/>
        <v>12051.469691580551</v>
      </c>
    </row>
    <row r="21" spans="2:16" x14ac:dyDescent="0.25">
      <c r="B21" s="16">
        <v>4</v>
      </c>
      <c r="C21" s="19">
        <f t="shared" si="3"/>
        <v>130</v>
      </c>
      <c r="D21" s="20">
        <f>C21*$B$5</f>
        <v>13000</v>
      </c>
      <c r="E21" s="20">
        <f>D21*(1-$B$11)</f>
        <v>12860.9</v>
      </c>
      <c r="F21" s="21">
        <f>(1+$B$12)^B21</f>
        <v>1.31079601</v>
      </c>
      <c r="G21" s="20">
        <f>E21</f>
        <v>12860.9</v>
      </c>
      <c r="H21" s="22">
        <f>E21/F21</f>
        <v>9811.5190326220163</v>
      </c>
      <c r="J21" s="16">
        <v>4</v>
      </c>
      <c r="K21" s="19">
        <f t="shared" si="4"/>
        <v>130</v>
      </c>
      <c r="L21" s="20">
        <f t="shared" si="0"/>
        <v>13000</v>
      </c>
      <c r="M21" s="20">
        <f t="shared" si="5"/>
        <v>12860.9</v>
      </c>
      <c r="N21" s="31">
        <f t="shared" si="6"/>
        <v>0.98014950062500006</v>
      </c>
      <c r="O21" s="20">
        <f t="shared" si="1"/>
        <v>12860.9</v>
      </c>
      <c r="P21" s="22">
        <f t="shared" si="2"/>
        <v>13121.365660849846</v>
      </c>
    </row>
    <row r="22" spans="2:16" x14ac:dyDescent="0.25">
      <c r="B22" s="16">
        <v>5</v>
      </c>
      <c r="C22" s="19">
        <f t="shared" si="3"/>
        <v>140</v>
      </c>
      <c r="D22" s="20">
        <f>C22*$B$5</f>
        <v>14000</v>
      </c>
      <c r="E22" s="20">
        <f>D22*(1-$B$11)</f>
        <v>13850.199999999999</v>
      </c>
      <c r="F22" s="21">
        <f>(1+$B$12)^B22</f>
        <v>1.4025517307000002</v>
      </c>
      <c r="G22" s="20">
        <f>E22</f>
        <v>13850.199999999999</v>
      </c>
      <c r="H22" s="22">
        <f>E22/F22</f>
        <v>9875.0011830847034</v>
      </c>
      <c r="J22" s="16">
        <v>5</v>
      </c>
      <c r="K22" s="19">
        <f t="shared" si="4"/>
        <v>140</v>
      </c>
      <c r="L22" s="20">
        <f t="shared" si="0"/>
        <v>14000</v>
      </c>
      <c r="M22" s="20">
        <f t="shared" si="5"/>
        <v>13850.199999999999</v>
      </c>
      <c r="N22" s="31">
        <f t="shared" si="6"/>
        <v>0.97524875312187509</v>
      </c>
      <c r="O22" s="20">
        <f t="shared" si="1"/>
        <v>13850.199999999999</v>
      </c>
      <c r="P22" s="22">
        <f t="shared" si="2"/>
        <v>14201.71003107057</v>
      </c>
    </row>
    <row r="23" spans="2:16" x14ac:dyDescent="0.25">
      <c r="B23" s="16">
        <v>6</v>
      </c>
      <c r="C23" s="19">
        <f t="shared" si="3"/>
        <v>150</v>
      </c>
      <c r="D23" s="20">
        <f>C23*$B$5</f>
        <v>15000</v>
      </c>
      <c r="E23" s="20">
        <f>D23*(1-$B$11)</f>
        <v>14839.5</v>
      </c>
      <c r="F23" s="21">
        <f>(1+$B$12)^B23</f>
        <v>1.5007303518490001</v>
      </c>
      <c r="G23" s="20">
        <f>E23</f>
        <v>14839.5</v>
      </c>
      <c r="H23" s="22">
        <f>E23/F23</f>
        <v>9888.1854303251384</v>
      </c>
      <c r="J23" s="16">
        <v>6</v>
      </c>
      <c r="K23" s="19">
        <f t="shared" si="4"/>
        <v>150</v>
      </c>
      <c r="L23" s="20">
        <f t="shared" si="0"/>
        <v>15000</v>
      </c>
      <c r="M23" s="20">
        <f t="shared" si="5"/>
        <v>14839.5</v>
      </c>
      <c r="N23" s="31">
        <f t="shared" si="6"/>
        <v>0.97037250935626573</v>
      </c>
      <c r="O23" s="20">
        <f t="shared" si="1"/>
        <v>14839.5</v>
      </c>
      <c r="P23" s="22">
        <f t="shared" si="2"/>
        <v>15292.580794404777</v>
      </c>
    </row>
    <row r="24" spans="2:16" x14ac:dyDescent="0.25">
      <c r="B24" s="16">
        <v>7</v>
      </c>
      <c r="C24" s="19">
        <f t="shared" si="3"/>
        <v>160</v>
      </c>
      <c r="D24" s="20">
        <f>C24*$B$5</f>
        <v>16000</v>
      </c>
      <c r="E24" s="20">
        <f>D24*(1-$B$11)</f>
        <v>15828.8</v>
      </c>
      <c r="F24" s="21">
        <f>(1+$B$12)^B24</f>
        <v>1.6057814764784302</v>
      </c>
      <c r="G24" s="20">
        <f>E24</f>
        <v>15828.8</v>
      </c>
      <c r="H24" s="22">
        <f>E24/F24</f>
        <v>9857.3811143428156</v>
      </c>
      <c r="J24" s="16">
        <v>7</v>
      </c>
      <c r="K24" s="19">
        <f t="shared" si="4"/>
        <v>160</v>
      </c>
      <c r="L24" s="20">
        <f t="shared" si="0"/>
        <v>16000</v>
      </c>
      <c r="M24" s="20">
        <f t="shared" si="5"/>
        <v>15828.8</v>
      </c>
      <c r="N24" s="31">
        <f t="shared" si="6"/>
        <v>0.96552064680948435</v>
      </c>
      <c r="O24" s="20">
        <f t="shared" si="1"/>
        <v>15828.8</v>
      </c>
      <c r="P24" s="22">
        <f t="shared" si="2"/>
        <v>16394.056463013498</v>
      </c>
    </row>
    <row r="25" spans="2:16" x14ac:dyDescent="0.25">
      <c r="B25" s="16">
        <v>8</v>
      </c>
      <c r="C25" s="19">
        <f t="shared" si="3"/>
        <v>170</v>
      </c>
      <c r="D25" s="20">
        <f>C25*$B$5</f>
        <v>17000</v>
      </c>
      <c r="E25" s="20">
        <f>D25*(1-$B$11)</f>
        <v>16818.099999999999</v>
      </c>
      <c r="F25" s="21">
        <f>(1+$B$12)^B25</f>
        <v>1.7181861798319202</v>
      </c>
      <c r="G25" s="20">
        <f>E25</f>
        <v>16818.099999999999</v>
      </c>
      <c r="H25" s="22">
        <f>E25/F25</f>
        <v>9788.2873214852716</v>
      </c>
      <c r="J25" s="16">
        <v>8</v>
      </c>
      <c r="K25" s="19">
        <f t="shared" si="4"/>
        <v>170</v>
      </c>
      <c r="L25" s="20">
        <f t="shared" si="0"/>
        <v>17000</v>
      </c>
      <c r="M25" s="20">
        <f t="shared" si="5"/>
        <v>16818.099999999999</v>
      </c>
      <c r="N25" s="31">
        <f t="shared" si="6"/>
        <v>0.96069304357543694</v>
      </c>
      <c r="O25" s="20">
        <f t="shared" si="1"/>
        <v>16818.099999999999</v>
      </c>
      <c r="P25" s="22">
        <f t="shared" si="2"/>
        <v>17506.216072313407</v>
      </c>
    </row>
    <row r="26" spans="2:16" x14ac:dyDescent="0.25">
      <c r="B26" s="16">
        <v>9</v>
      </c>
      <c r="C26" s="19">
        <f t="shared" si="3"/>
        <v>180</v>
      </c>
      <c r="D26" s="20">
        <f>C26*$B$5</f>
        <v>18000</v>
      </c>
      <c r="E26" s="20">
        <f>D26*(1-$B$11)</f>
        <v>17807.399999999998</v>
      </c>
      <c r="F26" s="21">
        <f>(1+$B$12)^B26</f>
        <v>1.8384592124201549</v>
      </c>
      <c r="G26" s="20">
        <f>E26</f>
        <v>17807.399999999998</v>
      </c>
      <c r="H26" s="22">
        <f>E26/F26</f>
        <v>9686.0457276929556</v>
      </c>
      <c r="J26" s="16">
        <v>9</v>
      </c>
      <c r="K26" s="19">
        <f t="shared" si="4"/>
        <v>180</v>
      </c>
      <c r="L26" s="20">
        <f t="shared" si="0"/>
        <v>18000</v>
      </c>
      <c r="M26" s="20">
        <f t="shared" si="5"/>
        <v>17807.399999999998</v>
      </c>
      <c r="N26" s="31">
        <f t="shared" si="6"/>
        <v>0.95588957835755972</v>
      </c>
      <c r="O26" s="20">
        <f t="shared" si="1"/>
        <v>17807.399999999998</v>
      </c>
      <c r="P26" s="22">
        <f t="shared" si="2"/>
        <v>18629.139184253108</v>
      </c>
    </row>
    <row r="27" spans="2:16" x14ac:dyDescent="0.25">
      <c r="B27" s="16">
        <v>10</v>
      </c>
      <c r="C27" s="19">
        <f t="shared" si="3"/>
        <v>190</v>
      </c>
      <c r="D27" s="20">
        <f>C27*$B$5</f>
        <v>19000</v>
      </c>
      <c r="E27" s="20">
        <f>D27*(1-$B$11)</f>
        <v>18796.7</v>
      </c>
      <c r="F27" s="21">
        <f>(1+$B$12)^B27</f>
        <v>1.9671513572895656</v>
      </c>
      <c r="G27" s="20">
        <f>E27</f>
        <v>18796.7</v>
      </c>
      <c r="H27" s="22">
        <f>E27/F27</f>
        <v>9555.2891394686503</v>
      </c>
      <c r="J27" s="16">
        <v>10</v>
      </c>
      <c r="K27" s="19">
        <f t="shared" si="4"/>
        <v>190</v>
      </c>
      <c r="L27" s="20">
        <f t="shared" si="0"/>
        <v>19000</v>
      </c>
      <c r="M27" s="20">
        <f t="shared" si="5"/>
        <v>18796.7</v>
      </c>
      <c r="N27" s="31">
        <f t="shared" si="6"/>
        <v>0.95111013046577197</v>
      </c>
      <c r="O27" s="20">
        <f t="shared" si="1"/>
        <v>18796.7</v>
      </c>
      <c r="P27" s="22">
        <f t="shared" si="2"/>
        <v>19762.905890609105</v>
      </c>
    </row>
    <row r="28" spans="2:16" x14ac:dyDescent="0.25">
      <c r="B28" s="16">
        <v>11</v>
      </c>
      <c r="C28" s="19">
        <f t="shared" si="3"/>
        <v>200</v>
      </c>
      <c r="D28" s="20">
        <f>C28*$B$5</f>
        <v>20000</v>
      </c>
      <c r="E28" s="20">
        <f>D28*(1-$B$11)</f>
        <v>19786</v>
      </c>
      <c r="F28" s="21">
        <f>(1+$B$12)^B28</f>
        <v>2.1048519522998355</v>
      </c>
      <c r="G28" s="20">
        <f>E28</f>
        <v>19786</v>
      </c>
      <c r="H28" s="22">
        <f>E28/F28</f>
        <v>9400.1860693247891</v>
      </c>
      <c r="J28" s="16">
        <v>11</v>
      </c>
      <c r="K28" s="19">
        <f t="shared" si="4"/>
        <v>200</v>
      </c>
      <c r="L28" s="20">
        <f t="shared" si="0"/>
        <v>20000</v>
      </c>
      <c r="M28" s="20">
        <f t="shared" si="5"/>
        <v>19786</v>
      </c>
      <c r="N28" s="31">
        <f t="shared" si="6"/>
        <v>0.94635457981344306</v>
      </c>
      <c r="O28" s="20">
        <f t="shared" si="1"/>
        <v>19786</v>
      </c>
      <c r="P28" s="22">
        <f t="shared" si="2"/>
        <v>20907.596816301619</v>
      </c>
    </row>
    <row r="29" spans="2:16" x14ac:dyDescent="0.25">
      <c r="B29" s="16">
        <v>12</v>
      </c>
      <c r="C29" s="19">
        <f t="shared" si="3"/>
        <v>210</v>
      </c>
      <c r="D29" s="20">
        <f>C29*$B$5</f>
        <v>21000</v>
      </c>
      <c r="E29" s="20">
        <f>D29*(1-$B$11)</f>
        <v>20775.3</v>
      </c>
      <c r="F29" s="21">
        <f>(1+$B$12)^B29</f>
        <v>2.2521915889608235</v>
      </c>
      <c r="G29" s="20">
        <f>E29</f>
        <v>20775.3</v>
      </c>
      <c r="H29" s="22">
        <f>E29/F29</f>
        <v>9224.4816568140468</v>
      </c>
      <c r="J29" s="16">
        <v>12</v>
      </c>
      <c r="K29" s="19">
        <f t="shared" si="4"/>
        <v>210</v>
      </c>
      <c r="L29" s="20">
        <f t="shared" si="0"/>
        <v>21000</v>
      </c>
      <c r="M29" s="20">
        <f t="shared" si="5"/>
        <v>20775.3</v>
      </c>
      <c r="N29" s="31">
        <f t="shared" si="6"/>
        <v>0.94162280691437594</v>
      </c>
      <c r="O29" s="20">
        <f t="shared" si="1"/>
        <v>20775.3</v>
      </c>
      <c r="P29" s="22">
        <f t="shared" si="2"/>
        <v>22063.293122730349</v>
      </c>
    </row>
    <row r="30" spans="2:16" x14ac:dyDescent="0.25">
      <c r="B30" s="16">
        <v>13</v>
      </c>
      <c r="C30" s="19">
        <f t="shared" si="3"/>
        <v>220</v>
      </c>
      <c r="D30" s="20">
        <f>C30*$B$5</f>
        <v>22000</v>
      </c>
      <c r="E30" s="20">
        <f>D30*(1-$B$11)</f>
        <v>21764.6</v>
      </c>
      <c r="F30" s="21">
        <f>(1+$B$12)^B30</f>
        <v>2.4098450001880813</v>
      </c>
      <c r="G30" s="20">
        <f>E30</f>
        <v>21764.6</v>
      </c>
      <c r="H30" s="22">
        <f>E30/F30</f>
        <v>9031.5352225148654</v>
      </c>
      <c r="J30" s="16">
        <v>13</v>
      </c>
      <c r="K30" s="19">
        <f t="shared" si="4"/>
        <v>220</v>
      </c>
      <c r="L30" s="20">
        <f t="shared" si="0"/>
        <v>22000</v>
      </c>
      <c r="M30" s="20">
        <f t="shared" si="5"/>
        <v>21764.6</v>
      </c>
      <c r="N30" s="31">
        <f t="shared" si="6"/>
        <v>0.93691469287980411</v>
      </c>
      <c r="O30" s="20">
        <f t="shared" si="1"/>
        <v>21764.6</v>
      </c>
      <c r="P30" s="22">
        <f t="shared" si="2"/>
        <v>23230.076511130301</v>
      </c>
    </row>
    <row r="31" spans="2:16" x14ac:dyDescent="0.25">
      <c r="B31" s="16">
        <v>14</v>
      </c>
      <c r="C31" s="19">
        <f t="shared" si="3"/>
        <v>230</v>
      </c>
      <c r="D31" s="20">
        <f>C31*$B$5</f>
        <v>23000</v>
      </c>
      <c r="E31" s="20">
        <f>D31*(1-$B$11)</f>
        <v>22753.899999999998</v>
      </c>
      <c r="F31" s="21">
        <f>(1+$B$12)^B31</f>
        <v>2.5785341502012469</v>
      </c>
      <c r="G31" s="20">
        <f>E31</f>
        <v>22753.899999999998</v>
      </c>
      <c r="H31" s="22">
        <f>E31/F31</f>
        <v>8824.3547203841081</v>
      </c>
      <c r="J31" s="16">
        <v>14</v>
      </c>
      <c r="K31" s="19">
        <f t="shared" si="4"/>
        <v>230</v>
      </c>
      <c r="L31" s="20">
        <f t="shared" si="0"/>
        <v>23000</v>
      </c>
      <c r="M31" s="20">
        <f t="shared" si="5"/>
        <v>22753.899999999998</v>
      </c>
      <c r="N31" s="31">
        <f t="shared" si="6"/>
        <v>0.93223011941540512</v>
      </c>
      <c r="O31" s="20">
        <f t="shared" si="1"/>
        <v>22753.899999999998</v>
      </c>
      <c r="P31" s="22">
        <f t="shared" si="2"/>
        <v>24408.029225947779</v>
      </c>
    </row>
    <row r="32" spans="2:16" x14ac:dyDescent="0.25">
      <c r="B32" s="16">
        <v>15</v>
      </c>
      <c r="C32" s="19">
        <f t="shared" si="3"/>
        <v>240</v>
      </c>
      <c r="D32" s="20">
        <f>C32*$B$5</f>
        <v>24000</v>
      </c>
      <c r="E32" s="20">
        <f>D32*(1-$B$11)</f>
        <v>23743.200000000001</v>
      </c>
      <c r="F32" s="21">
        <f>(1+$B$12)^B32</f>
        <v>2.7590315407153345</v>
      </c>
      <c r="G32" s="20">
        <f>E32</f>
        <v>23743.200000000001</v>
      </c>
      <c r="H32" s="22">
        <f>E32/F32</f>
        <v>8605.6283335724747</v>
      </c>
      <c r="J32" s="16">
        <v>15</v>
      </c>
      <c r="K32" s="19">
        <f t="shared" si="4"/>
        <v>240</v>
      </c>
      <c r="L32" s="20">
        <f t="shared" si="0"/>
        <v>24000</v>
      </c>
      <c r="M32" s="20">
        <f t="shared" si="5"/>
        <v>23743.200000000001</v>
      </c>
      <c r="N32" s="31">
        <f t="shared" si="6"/>
        <v>0.92756896881832807</v>
      </c>
      <c r="O32" s="20">
        <f t="shared" si="1"/>
        <v>23743.200000000001</v>
      </c>
      <c r="P32" s="22">
        <f>M32/N32</f>
        <v>25597.234058236696</v>
      </c>
    </row>
    <row r="33" spans="2:16" x14ac:dyDescent="0.25">
      <c r="B33" s="16">
        <v>16</v>
      </c>
      <c r="C33" s="19">
        <f t="shared" si="3"/>
        <v>250</v>
      </c>
      <c r="D33" s="20">
        <f>C33*$B$5</f>
        <v>25000</v>
      </c>
      <c r="E33" s="20">
        <f>D33*(1-$B$11)</f>
        <v>24732.5</v>
      </c>
      <c r="F33" s="21">
        <f>(1+$B$12)^B33</f>
        <v>2.9521637485654075</v>
      </c>
      <c r="G33" s="20">
        <f>E33</f>
        <v>24732.5</v>
      </c>
      <c r="H33" s="22">
        <f>E33/F33</f>
        <v>8377.7534400043569</v>
      </c>
      <c r="J33" s="16">
        <v>16</v>
      </c>
      <c r="K33" s="19">
        <f t="shared" si="4"/>
        <v>250</v>
      </c>
      <c r="L33" s="20">
        <f t="shared" si="0"/>
        <v>25000</v>
      </c>
      <c r="M33" s="20">
        <f t="shared" si="5"/>
        <v>24732.5</v>
      </c>
      <c r="N33" s="31">
        <f t="shared" si="6"/>
        <v>0.92293112397423638</v>
      </c>
      <c r="O33" s="20">
        <f t="shared" si="1"/>
        <v>24732.5</v>
      </c>
      <c r="P33" s="22">
        <f>M33/N33</f>
        <v>26797.774349075269</v>
      </c>
    </row>
    <row r="34" spans="2:16" x14ac:dyDescent="0.25">
      <c r="B34" s="16">
        <v>17</v>
      </c>
      <c r="C34" s="19">
        <f t="shared" si="3"/>
        <v>260</v>
      </c>
      <c r="D34" s="20">
        <f>C34*$B$5</f>
        <v>26000</v>
      </c>
      <c r="E34" s="20">
        <f>D34*(1-$B$11)</f>
        <v>25721.8</v>
      </c>
      <c r="F34" s="21">
        <f>(1+$B$12)^B34</f>
        <v>3.1588152109649861</v>
      </c>
      <c r="G34" s="20">
        <f>E34</f>
        <v>25721.8</v>
      </c>
      <c r="H34" s="22">
        <f>E34/F34</f>
        <v>8142.863156639748</v>
      </c>
      <c r="J34" s="16">
        <v>17</v>
      </c>
      <c r="K34" s="19">
        <f t="shared" si="4"/>
        <v>260</v>
      </c>
      <c r="L34" s="20">
        <f t="shared" si="0"/>
        <v>26000</v>
      </c>
      <c r="M34" s="20">
        <f t="shared" si="5"/>
        <v>25721.8</v>
      </c>
      <c r="N34" s="31">
        <f t="shared" si="6"/>
        <v>0.9183164683543652</v>
      </c>
      <c r="O34" s="20">
        <f t="shared" si="1"/>
        <v>25721.8</v>
      </c>
      <c r="P34" s="22">
        <f>M34/N34</f>
        <v>28009.733993003298</v>
      </c>
    </row>
    <row r="35" spans="2:16" x14ac:dyDescent="0.25">
      <c r="B35" s="16">
        <v>18</v>
      </c>
      <c r="C35" s="19">
        <f t="shared" si="3"/>
        <v>270</v>
      </c>
      <c r="D35" s="20">
        <f>C35*$B$5</f>
        <v>27000</v>
      </c>
      <c r="E35" s="20">
        <f>D35*(1-$B$11)</f>
        <v>26711.1</v>
      </c>
      <c r="F35" s="21">
        <f>(1+$B$12)^B35</f>
        <v>3.3799322757325352</v>
      </c>
      <c r="G35" s="20">
        <f>E35</f>
        <v>26711.1</v>
      </c>
      <c r="H35" s="22">
        <f>E35/F35</f>
        <v>7902.8506552578428</v>
      </c>
      <c r="J35" s="16">
        <v>18</v>
      </c>
      <c r="K35" s="19">
        <f t="shared" si="4"/>
        <v>270</v>
      </c>
      <c r="L35" s="20">
        <f t="shared" si="0"/>
        <v>27000</v>
      </c>
      <c r="M35" s="20">
        <f t="shared" si="5"/>
        <v>26711.1</v>
      </c>
      <c r="N35" s="31">
        <f t="shared" si="6"/>
        <v>0.91372488601259338</v>
      </c>
      <c r="O35" s="20">
        <f t="shared" si="1"/>
        <v>26711.1</v>
      </c>
      <c r="P35" s="22">
        <f>M35/N35</f>
        <v>29233.197441480053</v>
      </c>
    </row>
    <row r="36" spans="2:16" x14ac:dyDescent="0.25">
      <c r="B36" s="16">
        <v>19</v>
      </c>
      <c r="C36" s="19">
        <f t="shared" si="3"/>
        <v>280</v>
      </c>
      <c r="D36" s="20">
        <f>C36*$B$5</f>
        <v>28000</v>
      </c>
      <c r="E36" s="20">
        <f>D36*(1-$B$11)</f>
        <v>27700.399999999998</v>
      </c>
      <c r="F36" s="21">
        <f>(1+$B$12)^B36</f>
        <v>3.6165275350338129</v>
      </c>
      <c r="G36" s="20">
        <f>E36</f>
        <v>27700.399999999998</v>
      </c>
      <c r="H36" s="22">
        <f>E36/F36</f>
        <v>7659.3914277334579</v>
      </c>
      <c r="J36" s="16">
        <v>19</v>
      </c>
      <c r="K36" s="19">
        <f t="shared" si="4"/>
        <v>280</v>
      </c>
      <c r="L36" s="20">
        <f t="shared" si="0"/>
        <v>28000</v>
      </c>
      <c r="M36" s="20">
        <f t="shared" si="5"/>
        <v>27700.399999999998</v>
      </c>
      <c r="N36" s="31">
        <f t="shared" si="6"/>
        <v>0.90915626158253038</v>
      </c>
      <c r="O36" s="20">
        <f t="shared" si="1"/>
        <v>27700.399999999998</v>
      </c>
      <c r="P36" s="22">
        <f>M36/N36</f>
        <v>30468.249706362982</v>
      </c>
    </row>
    <row r="37" spans="2:16" x14ac:dyDescent="0.25">
      <c r="B37" s="16">
        <v>20</v>
      </c>
      <c r="C37" s="19">
        <f t="shared" si="3"/>
        <v>290</v>
      </c>
      <c r="D37" s="20">
        <f>C37*$B$5</f>
        <v>29000</v>
      </c>
      <c r="E37" s="20">
        <f>D37*(1-$B$11)</f>
        <v>28689.699999999997</v>
      </c>
      <c r="F37" s="21">
        <f>(1+$B$12)^B37</f>
        <v>3.8696844624861795</v>
      </c>
      <c r="G37" s="20">
        <f>E37</f>
        <v>28689.699999999997</v>
      </c>
      <c r="H37" s="22">
        <f>E37/F37</f>
        <v>7413.9636650290477</v>
      </c>
      <c r="J37" s="16">
        <v>20</v>
      </c>
      <c r="K37" s="19">
        <f t="shared" si="4"/>
        <v>290</v>
      </c>
      <c r="L37" s="20">
        <f t="shared" si="0"/>
        <v>29000</v>
      </c>
      <c r="M37" s="20">
        <f t="shared" si="5"/>
        <v>28689.699999999997</v>
      </c>
      <c r="N37" s="31">
        <f t="shared" si="6"/>
        <v>0.90461048027461777</v>
      </c>
      <c r="O37" s="20">
        <f t="shared" si="1"/>
        <v>28689.699999999997</v>
      </c>
      <c r="P37" s="22">
        <f>M37/N37</f>
        <v>31714.976363407266</v>
      </c>
    </row>
    <row r="38" spans="2:16" x14ac:dyDescent="0.25">
      <c r="B38" s="16">
        <v>21</v>
      </c>
      <c r="C38" s="19">
        <f t="shared" si="3"/>
        <v>300</v>
      </c>
      <c r="D38" s="20">
        <f>C38*$B$5</f>
        <v>30000</v>
      </c>
      <c r="E38" s="20">
        <f>D38*(1-$B$11)</f>
        <v>29679</v>
      </c>
      <c r="F38" s="21">
        <f>(1+$B$12)^B38</f>
        <v>4.1405623748602123</v>
      </c>
      <c r="G38" s="20">
        <f>E38</f>
        <v>29679</v>
      </c>
      <c r="H38" s="22">
        <f>E38/F38</f>
        <v>7167.8669014138395</v>
      </c>
      <c r="J38" s="16">
        <v>21</v>
      </c>
      <c r="K38" s="19">
        <f t="shared" si="4"/>
        <v>300</v>
      </c>
      <c r="L38" s="20">
        <f t="shared" si="0"/>
        <v>30000</v>
      </c>
      <c r="M38" s="20">
        <f t="shared" si="5"/>
        <v>29679</v>
      </c>
      <c r="N38" s="31">
        <f t="shared" si="6"/>
        <v>0.90008742787324469</v>
      </c>
      <c r="O38" s="20">
        <f t="shared" si="1"/>
        <v>29679</v>
      </c>
      <c r="P38" s="22">
        <f>M38/N38</f>
        <v>32973.463555786453</v>
      </c>
    </row>
    <row r="39" spans="2:16" x14ac:dyDescent="0.25">
      <c r="B39" s="16">
        <v>22</v>
      </c>
      <c r="C39" s="19">
        <f t="shared" si="3"/>
        <v>310</v>
      </c>
      <c r="D39" s="20">
        <f>C39*$B$5</f>
        <v>31000</v>
      </c>
      <c r="E39" s="20">
        <f>D39*(1-$B$11)</f>
        <v>30668.3</v>
      </c>
      <c r="F39" s="21">
        <f>(1+$B$12)^B39</f>
        <v>4.4304017411004271</v>
      </c>
      <c r="G39" s="20">
        <f>E39</f>
        <v>30668.3</v>
      </c>
      <c r="H39" s="22">
        <f>E39/F39</f>
        <v>6922.2390636706868</v>
      </c>
      <c r="J39" s="16">
        <v>22</v>
      </c>
      <c r="K39" s="19">
        <f t="shared" si="4"/>
        <v>310</v>
      </c>
      <c r="L39" s="20">
        <f t="shared" si="0"/>
        <v>31000</v>
      </c>
      <c r="M39" s="20">
        <f t="shared" si="5"/>
        <v>30668.3</v>
      </c>
      <c r="N39" s="31">
        <f t="shared" si="6"/>
        <v>0.89558699073387849</v>
      </c>
      <c r="O39" s="20">
        <f t="shared" si="1"/>
        <v>30668.3</v>
      </c>
      <c r="P39" s="22">
        <f>M39/N39</f>
        <v>34243.797997634167</v>
      </c>
    </row>
    <row r="40" spans="2:16" x14ac:dyDescent="0.25">
      <c r="B40" s="16">
        <v>23</v>
      </c>
      <c r="C40" s="19">
        <f t="shared" si="3"/>
        <v>320</v>
      </c>
      <c r="D40" s="20">
        <f>C40*$B$5</f>
        <v>32000</v>
      </c>
      <c r="E40" s="20">
        <f>D40*(1-$B$11)</f>
        <v>31657.599999999999</v>
      </c>
      <c r="F40" s="21">
        <f>(1+$B$12)^B40</f>
        <v>4.740529862977457</v>
      </c>
      <c r="G40" s="20">
        <f>E40</f>
        <v>31657.599999999999</v>
      </c>
      <c r="H40" s="22">
        <f>E40/F40</f>
        <v>6678.072054189387</v>
      </c>
      <c r="J40" s="16">
        <v>23</v>
      </c>
      <c r="K40" s="19">
        <f t="shared" si="4"/>
        <v>320</v>
      </c>
      <c r="L40" s="20">
        <f t="shared" si="0"/>
        <v>32000</v>
      </c>
      <c r="M40" s="20">
        <f t="shared" si="5"/>
        <v>31657.599999999999</v>
      </c>
      <c r="N40" s="31">
        <f t="shared" si="6"/>
        <v>0.89110905578020905</v>
      </c>
      <c r="O40" s="20">
        <f t="shared" si="1"/>
        <v>31657.599999999999</v>
      </c>
      <c r="P40" s="22">
        <f>M40/N40</f>
        <v>35526.066977607181</v>
      </c>
    </row>
    <row r="41" spans="2:16" x14ac:dyDescent="0.25">
      <c r="B41" s="16">
        <v>24</v>
      </c>
      <c r="C41" s="19">
        <f t="shared" si="3"/>
        <v>330</v>
      </c>
      <c r="D41" s="20">
        <f>C41*$B$5</f>
        <v>33000</v>
      </c>
      <c r="E41" s="20">
        <f>D41*(1-$B$11)</f>
        <v>32646.899999999998</v>
      </c>
      <c r="F41" s="21">
        <f>(1+$B$12)^B41</f>
        <v>5.0723669533858793</v>
      </c>
      <c r="G41" s="20">
        <f>E41</f>
        <v>32646.899999999998</v>
      </c>
      <c r="H41" s="22">
        <f>E41/F41</f>
        <v>6436.2259868063593</v>
      </c>
      <c r="J41" s="16">
        <v>24</v>
      </c>
      <c r="K41" s="19">
        <f t="shared" si="4"/>
        <v>330</v>
      </c>
      <c r="L41" s="20">
        <f t="shared" si="0"/>
        <v>33000</v>
      </c>
      <c r="M41" s="20">
        <f t="shared" si="5"/>
        <v>32646.899999999998</v>
      </c>
      <c r="N41" s="31">
        <f t="shared" si="6"/>
        <v>0.88665351050130803</v>
      </c>
      <c r="O41" s="20">
        <f t="shared" si="1"/>
        <v>32646.899999999998</v>
      </c>
      <c r="P41" s="22">
        <f>M41/N41</f>
        <v>36820.358362469749</v>
      </c>
    </row>
    <row r="42" spans="2:16" x14ac:dyDescent="0.25">
      <c r="B42" s="16">
        <v>25</v>
      </c>
      <c r="C42" s="19">
        <f t="shared" si="3"/>
        <v>340</v>
      </c>
      <c r="D42" s="20">
        <f>C42*$B$5</f>
        <v>34000</v>
      </c>
      <c r="E42" s="20">
        <f>D42*(1-$B$11)</f>
        <v>33636.199999999997</v>
      </c>
      <c r="F42" s="21">
        <f>(1+$B$12)^B42</f>
        <v>5.4274326401228912</v>
      </c>
      <c r="G42" s="20">
        <f>E42</f>
        <v>33636.199999999997</v>
      </c>
      <c r="H42" s="22">
        <f>E42/F42</f>
        <v>6197.4421849735545</v>
      </c>
      <c r="J42" s="16">
        <v>25</v>
      </c>
      <c r="K42" s="19">
        <f t="shared" si="4"/>
        <v>340</v>
      </c>
      <c r="L42" s="20">
        <f t="shared" si="0"/>
        <v>34000</v>
      </c>
      <c r="M42" s="20">
        <f t="shared" si="5"/>
        <v>33636.199999999997</v>
      </c>
      <c r="N42" s="31">
        <f t="shared" si="6"/>
        <v>0.88222024294880153</v>
      </c>
      <c r="O42" s="20">
        <f t="shared" si="1"/>
        <v>33636.199999999997</v>
      </c>
      <c r="P42" s="22">
        <f>M42/N42</f>
        <v>38126.760600699599</v>
      </c>
    </row>
    <row r="43" spans="2:16" x14ac:dyDescent="0.25">
      <c r="B43" s="16">
        <v>26</v>
      </c>
      <c r="C43" s="19">
        <f t="shared" si="3"/>
        <v>350</v>
      </c>
      <c r="D43" s="20">
        <f>C43*$B$5</f>
        <v>35000</v>
      </c>
      <c r="E43" s="20">
        <f>D43*(1-$B$11)</f>
        <v>34625.5</v>
      </c>
      <c r="F43" s="21">
        <f>(1+$B$12)^B43</f>
        <v>5.807352924931493</v>
      </c>
      <c r="G43" s="20">
        <f>E43</f>
        <v>34625.5</v>
      </c>
      <c r="H43" s="22">
        <f>E43/F43</f>
        <v>5962.3550432675765</v>
      </c>
      <c r="J43" s="16">
        <v>26</v>
      </c>
      <c r="K43" s="19">
        <f t="shared" si="4"/>
        <v>350</v>
      </c>
      <c r="L43" s="20">
        <f t="shared" si="0"/>
        <v>35000</v>
      </c>
      <c r="M43" s="20">
        <f t="shared" si="5"/>
        <v>34625.5</v>
      </c>
      <c r="N43" s="31">
        <f t="shared" si="6"/>
        <v>0.87780914173405755</v>
      </c>
      <c r="O43" s="20">
        <f t="shared" si="1"/>
        <v>34625.5</v>
      </c>
      <c r="P43" s="22">
        <f>M43/N43</f>
        <v>39445.362726115462</v>
      </c>
    </row>
    <row r="44" spans="2:16" x14ac:dyDescent="0.25">
      <c r="B44" s="16">
        <v>27</v>
      </c>
      <c r="C44" s="19">
        <f t="shared" si="3"/>
        <v>360</v>
      </c>
      <c r="D44" s="20">
        <f>C44*$B$5</f>
        <v>36000</v>
      </c>
      <c r="E44" s="20">
        <f>D44*(1-$B$11)</f>
        <v>35614.799999999996</v>
      </c>
      <c r="F44" s="21">
        <f>(1+$B$12)^B44</f>
        <v>6.2138676296766988</v>
      </c>
      <c r="G44" s="20">
        <f>E44</f>
        <v>35614.799999999996</v>
      </c>
      <c r="H44" s="22">
        <f>E44/F44</f>
        <v>5731.5028453306459</v>
      </c>
      <c r="J44" s="16">
        <v>27</v>
      </c>
      <c r="K44" s="19">
        <f t="shared" si="4"/>
        <v>360</v>
      </c>
      <c r="L44" s="20">
        <f t="shared" si="0"/>
        <v>36000</v>
      </c>
      <c r="M44" s="20">
        <f t="shared" si="5"/>
        <v>35614.799999999996</v>
      </c>
      <c r="N44" s="31">
        <f t="shared" si="6"/>
        <v>0.87342009602538717</v>
      </c>
      <c r="O44" s="20">
        <f t="shared" si="1"/>
        <v>35614.799999999996</v>
      </c>
      <c r="P44" s="22">
        <f>M44/N44</f>
        <v>40776.254361526393</v>
      </c>
    </row>
    <row r="45" spans="2:16" x14ac:dyDescent="0.25">
      <c r="B45" s="16">
        <v>28</v>
      </c>
      <c r="C45" s="19">
        <f t="shared" si="3"/>
        <v>370</v>
      </c>
      <c r="D45" s="20">
        <f>C45*$B$5</f>
        <v>37000</v>
      </c>
      <c r="E45" s="20">
        <f>D45*(1-$B$11)</f>
        <v>36604.1</v>
      </c>
      <c r="F45" s="21">
        <f>(1+$B$12)^B45</f>
        <v>6.6488383637540664</v>
      </c>
      <c r="G45" s="20">
        <f>E45</f>
        <v>36604.1</v>
      </c>
      <c r="H45" s="22">
        <f>E45/F45</f>
        <v>5505.337624019573</v>
      </c>
      <c r="J45" s="16">
        <v>28</v>
      </c>
      <c r="K45" s="19">
        <f t="shared" si="4"/>
        <v>370</v>
      </c>
      <c r="L45" s="20">
        <f t="shared" si="0"/>
        <v>37000</v>
      </c>
      <c r="M45" s="20">
        <f t="shared" si="5"/>
        <v>36604.1</v>
      </c>
      <c r="N45" s="31">
        <f t="shared" si="6"/>
        <v>0.86905299554526039</v>
      </c>
      <c r="O45" s="20">
        <f t="shared" si="1"/>
        <v>36604.1</v>
      </c>
      <c r="P45" s="22">
        <f>M45/N45</f>
        <v>42119.525722403028</v>
      </c>
    </row>
    <row r="46" spans="2:16" x14ac:dyDescent="0.25">
      <c r="B46" s="16">
        <v>29</v>
      </c>
      <c r="C46" s="19">
        <f t="shared" si="3"/>
        <v>380</v>
      </c>
      <c r="D46" s="20">
        <f>C46*$B$5</f>
        <v>38000</v>
      </c>
      <c r="E46" s="20">
        <f>D46*(1-$B$11)</f>
        <v>37593.4</v>
      </c>
      <c r="F46" s="21">
        <f>(1+$B$12)^B46</f>
        <v>7.1142570492168513</v>
      </c>
      <c r="G46" s="20">
        <f>E46</f>
        <v>37593.4</v>
      </c>
      <c r="H46" s="22">
        <f>E46/F46</f>
        <v>5284.2341427821111</v>
      </c>
      <c r="J46" s="16">
        <v>29</v>
      </c>
      <c r="K46" s="19">
        <f t="shared" si="4"/>
        <v>380</v>
      </c>
      <c r="L46" s="20">
        <f t="shared" si="0"/>
        <v>38000</v>
      </c>
      <c r="M46" s="20">
        <f t="shared" si="5"/>
        <v>37593.4</v>
      </c>
      <c r="N46" s="31">
        <f t="shared" si="6"/>
        <v>0.86470773056753414</v>
      </c>
      <c r="O46" s="20">
        <f t="shared" si="1"/>
        <v>37593.4</v>
      </c>
      <c r="P46" s="22">
        <f>M46/N46</f>
        <v>43475.267620570827</v>
      </c>
    </row>
    <row r="47" spans="2:16" ht="15.75" thickBot="1" x14ac:dyDescent="0.3">
      <c r="B47" s="16">
        <v>30</v>
      </c>
      <c r="C47" s="19">
        <f t="shared" si="3"/>
        <v>390</v>
      </c>
      <c r="D47" s="20">
        <f>C47*$B$5</f>
        <v>39000</v>
      </c>
      <c r="E47" s="20">
        <f>D47*(1-$B$11)</f>
        <v>38582.699999999997</v>
      </c>
      <c r="F47" s="21">
        <f>(1+$B$12)^B47</f>
        <v>7.6122550426620306</v>
      </c>
      <c r="G47" s="20">
        <f>E47</f>
        <v>38582.699999999997</v>
      </c>
      <c r="H47" s="22">
        <f>E47/F47</f>
        <v>5068.4980710403916</v>
      </c>
      <c r="J47" s="16">
        <v>30</v>
      </c>
      <c r="K47" s="19">
        <f t="shared" si="4"/>
        <v>390</v>
      </c>
      <c r="L47" s="20">
        <f t="shared" si="0"/>
        <v>39000</v>
      </c>
      <c r="M47" s="20">
        <f t="shared" si="5"/>
        <v>38582.699999999997</v>
      </c>
      <c r="N47" s="31">
        <f t="shared" si="6"/>
        <v>0.86038419191469639</v>
      </c>
      <c r="O47" s="20">
        <f t="shared" si="1"/>
        <v>38582.699999999997</v>
      </c>
      <c r="P47" s="22">
        <f>M47/N47</f>
        <v>44843.571467925474</v>
      </c>
    </row>
    <row r="48" spans="2:16" ht="15.75" thickBot="1" x14ac:dyDescent="0.3">
      <c r="B48" s="23"/>
      <c r="C48" s="24"/>
      <c r="D48" s="24"/>
      <c r="E48" s="24"/>
      <c r="F48" s="24"/>
      <c r="G48" s="25">
        <f>SUM(G18:G47)</f>
        <v>727135.5</v>
      </c>
      <c r="H48" s="26">
        <f>SUM(H18:H47)</f>
        <v>242440.06975429881</v>
      </c>
      <c r="J48" s="23"/>
      <c r="K48" s="24"/>
      <c r="L48" s="24"/>
      <c r="M48" s="24"/>
      <c r="N48" s="24"/>
      <c r="O48" s="25">
        <f>SUM(O18:O47)</f>
        <v>727135.5</v>
      </c>
      <c r="P48" s="26">
        <f>SUM(P18:P47)</f>
        <v>798674.69298421044</v>
      </c>
    </row>
    <row r="50" spans="2:16" x14ac:dyDescent="0.25">
      <c r="F50" t="s">
        <v>29</v>
      </c>
      <c r="H50" s="12">
        <f>H48/B5</f>
        <v>2424.4006975429879</v>
      </c>
      <c r="N50" t="s">
        <v>29</v>
      </c>
      <c r="P50" s="12">
        <f>P48/B5</f>
        <v>7986.7469298421047</v>
      </c>
    </row>
    <row r="52" spans="2:16" x14ac:dyDescent="0.25">
      <c r="B52" s="35" t="s">
        <v>28</v>
      </c>
      <c r="C52" s="35"/>
      <c r="D52" s="35"/>
      <c r="E52" s="35"/>
      <c r="F52" s="35"/>
      <c r="G52" s="35"/>
      <c r="H52" s="35"/>
      <c r="J52" s="35" t="s">
        <v>30</v>
      </c>
      <c r="K52" s="35"/>
      <c r="L52" s="35"/>
      <c r="M52" s="35"/>
      <c r="N52" s="35"/>
      <c r="O52" s="35"/>
      <c r="P52" s="35"/>
    </row>
    <row r="54" spans="2:16" x14ac:dyDescent="0.25">
      <c r="B54" s="36" t="s">
        <v>25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2:16" x14ac:dyDescent="0.2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</sheetData>
  <mergeCells count="18">
    <mergeCell ref="B54:P55"/>
    <mergeCell ref="J15:P15"/>
    <mergeCell ref="J52:P52"/>
    <mergeCell ref="B2:E2"/>
    <mergeCell ref="B3:E3"/>
    <mergeCell ref="B4:E4"/>
    <mergeCell ref="B15:H15"/>
    <mergeCell ref="B52:H52"/>
    <mergeCell ref="B11:E11"/>
    <mergeCell ref="A1:E1"/>
    <mergeCell ref="B12:E12"/>
    <mergeCell ref="B6:E6"/>
    <mergeCell ref="B13:E13"/>
    <mergeCell ref="B5:E5"/>
    <mergeCell ref="B7:E7"/>
    <mergeCell ref="B8:E8"/>
    <mergeCell ref="B9:E9"/>
    <mergeCell ref="B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DCF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Chance Kabes</dc:creator>
  <cp:lastModifiedBy>Chance Kabes</cp:lastModifiedBy>
  <dcterms:created xsi:type="dcterms:W3CDTF">2023-11-27T22:59:29Z</dcterms:created>
  <dcterms:modified xsi:type="dcterms:W3CDTF">2023-12-01T15:32:39Z</dcterms:modified>
</cp:coreProperties>
</file>